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<sst xmlns="http://schemas.openxmlformats.org/spreadsheetml/2006/main" count="162" uniqueCount="112">
  <si>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</si>
  <si>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</si>
  <si>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</si>
  <si>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</si>
  <si>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</si>
  <si>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</si>
  <si>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</si>
  <si>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</si>
  <si>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</si>
  <si>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</si>
  <si>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</si>
  <si>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</si>
  <si>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</si>
  <si>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</si>
  <si>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</si>
  <si>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</si>
  <si>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</si>
  <si>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</si>
  <si>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</si>
  <si>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</si>
  <si>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</si>
  <si>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</si>
  <si>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</si>
  <si>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</si>
  <si>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</si>
  <si>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</si>
  <si>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</si>
  <si>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</si>
  <si>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</si>
  <si>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</si>
  <si>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</si>
  <si>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</si>
  <si>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</si>
  <si>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</si>
  <si>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</si>
  <si>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</si>
  <si>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</si>
  <si>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</si>
  <si>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</si>
  <si>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</si>
  <si>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</si>
  <si>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</si>
  <si>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</si>
  <si>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</si>
  <si>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</si>
  <si>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</si>
  <si>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</si>
  <si>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</si>
  <si>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</si>
  <si>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</si>
  <si>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</si>
  <si>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</si>
  <si>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</si>
  <si>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</si>
  <si>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</si>
  <si>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</si>
  <si>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</si>
  <si>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</si>
  <si>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</si>
  <si>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</si>
  <si>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</si>
  <si>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</si>
  <si>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</si>
  <si>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</si>
  <si>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</si>
  <si>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</si>
  <si>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</si>
  <si>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</si>
  <si>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</si>
  <si>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</si>
  <si>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</si>
  <si>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</si>
  <si>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</si>
  <si>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</si>
  <si>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</si>
  <si>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</si>
  <si>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</si>
  <si>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</si>
  <si>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</si>
  <si>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</si>
  <si>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</si>
  <si>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</si>
  <si>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</si>
  <si>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</si>
  <si>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</si>
  <si>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</si>
  <si>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</si>
  <si>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</si>
  <si>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</si>
  <si>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</si>
  <si>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</si>
  <si>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</si>
  <si>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</si>
  <si>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</si>
  <si>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</si>
  <si>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</si>
  <si>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</si>
  <si>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</si>
  <si>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</si>
  <si>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</si>
  <si>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</si>
  <si>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</si>
  <si>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</si>
  <si>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</si>
  <si>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</si>
  <si>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</si>
  <si>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</si>
  <si>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</si>
  <si>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</si>
  <si>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</si>
  <si>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</si>
  <si>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28.03.2017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</si>
</sst>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47096011"/>
        <c:axId val="21210916"/>
      </c:bar3DChart>
      <c:catAx>
        <c:axId val="470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56680517"/>
        <c:axId val="40362606"/>
      </c:bar3DChart>
      <c:catAx>
        <c:axId val="5668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62606"/>
        <c:crosses val="autoZero"/>
        <c:auto val="1"/>
        <c:lblOffset val="100"/>
        <c:tickLblSkip val="1"/>
        <c:noMultiLvlLbl val="0"/>
      </c:catAx>
      <c:valAx>
        <c:axId val="40362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0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27719135"/>
        <c:axId val="48145624"/>
      </c:bar3DChart>
      <c:catAx>
        <c:axId val="2771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19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0657433"/>
        <c:axId val="7481442"/>
      </c:bar3DChart>
      <c:catAx>
        <c:axId val="3065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5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224115"/>
        <c:axId val="2017036"/>
      </c:bar3DChart>
      <c:catAx>
        <c:axId val="22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7036"/>
        <c:crosses val="autoZero"/>
        <c:auto val="1"/>
        <c:lblOffset val="100"/>
        <c:tickLblSkip val="2"/>
        <c:noMultiLvlLbl val="0"/>
      </c:catAx>
      <c:valAx>
        <c:axId val="2017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18153325"/>
        <c:axId val="29162198"/>
      </c:bar3DChart>
      <c:catAx>
        <c:axId val="1815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53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61133191"/>
        <c:axId val="13327808"/>
      </c:bar3DChart>
      <c:catAx>
        <c:axId val="6113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33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52841409"/>
        <c:axId val="5810634"/>
      </c:bar3DChart>
      <c:catAx>
        <c:axId val="52841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2295707"/>
        <c:axId val="899316"/>
      </c:bar3DChart>
      <c:catAx>
        <c:axId val="5229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57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172086.4-207.4</f>
        <v>171879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</f>
        <v>150914.30000000002</v>
      </c>
      <c r="E6" s="3">
        <f>D6/D150*100</f>
        <v>41.57351161510047</v>
      </c>
      <c r="F6" s="3">
        <f>D6/B6*100</f>
        <v>87.80264022946376</v>
      </c>
      <c r="G6" s="3">
        <f aca="true" t="shared" si="0" ref="G6:G43">D6/C6*100</f>
        <v>24.12109014439157</v>
      </c>
      <c r="H6" s="47">
        <f>B6-D6</f>
        <v>20964.699999999983</v>
      </c>
      <c r="I6" s="47">
        <f aca="true" t="shared" si="1" ref="I6:I43">C6-D6</f>
        <v>474738.59999999986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6699.4+11261.7+10.2+8073.8+9792.3+0.1+0.8+7352+6.6+10108.4</f>
        <v>53305.299999999996</v>
      </c>
      <c r="E7" s="95">
        <f>D7/D6*100</f>
        <v>35.32156992412249</v>
      </c>
      <c r="F7" s="95">
        <f>D7/B7*100</f>
        <v>94.86346713743691</v>
      </c>
      <c r="G7" s="95">
        <f>D7/C7*100</f>
        <v>21.90618264159007</v>
      </c>
      <c r="H7" s="105">
        <f>B7-D7</f>
        <v>2886.300000000003</v>
      </c>
      <c r="I7" s="105">
        <f t="shared" si="1"/>
        <v>190029.2</v>
      </c>
    </row>
    <row r="8" spans="1:9" ht="18">
      <c r="A8" s="23" t="s">
        <v>3</v>
      </c>
      <c r="B8" s="42">
        <f>115100.9+461.1-207.4</f>
        <v>115354.6</v>
      </c>
      <c r="C8" s="43">
        <f>487771.7+47.1</f>
        <v>487818.8</v>
      </c>
      <c r="D8" s="44">
        <f>12945+14658+9353.4+10.2+0.1+7+16015+13071.9+6973.3+1906+3.4+7.6+13882.5+6.6+747.5+21101.8</f>
        <v>110689.3</v>
      </c>
      <c r="E8" s="1">
        <f>D8/D6*100</f>
        <v>73.34579956968955</v>
      </c>
      <c r="F8" s="1">
        <f>D8/B8*100</f>
        <v>95.95568793962269</v>
      </c>
      <c r="G8" s="1">
        <f t="shared" si="0"/>
        <v>22.69065890859475</v>
      </c>
      <c r="H8" s="44">
        <f>B8-D8</f>
        <v>4665.300000000003</v>
      </c>
      <c r="I8" s="44">
        <f t="shared" si="1"/>
        <v>377129.5</v>
      </c>
    </row>
    <row r="9" spans="1:9" ht="18">
      <c r="A9" s="23" t="s">
        <v>2</v>
      </c>
      <c r="B9" s="42">
        <v>23.9</v>
      </c>
      <c r="C9" s="43">
        <v>92.5</v>
      </c>
      <c r="D9" s="44">
        <f>2.5+4.3+3.3+7</f>
        <v>17.1</v>
      </c>
      <c r="E9" s="12">
        <f>D9/D6*100</f>
        <v>0.011330934179199718</v>
      </c>
      <c r="F9" s="120">
        <f>D9/B9*100</f>
        <v>71.54811715481173</v>
      </c>
      <c r="G9" s="1">
        <f t="shared" si="0"/>
        <v>18.486486486486488</v>
      </c>
      <c r="H9" s="44">
        <f aca="true" t="shared" si="2" ref="H9:H43">B9-D9</f>
        <v>6.799999999999997</v>
      </c>
      <c r="I9" s="44">
        <f t="shared" si="1"/>
        <v>75.4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</f>
        <v>6928.000000000001</v>
      </c>
      <c r="E10" s="1">
        <f>D10/D6*100</f>
        <v>4.59068491190033</v>
      </c>
      <c r="F10" s="1">
        <f aca="true" t="shared" si="3" ref="F10:F41">D10/B10*100</f>
        <v>82.04836684904903</v>
      </c>
      <c r="G10" s="1">
        <f t="shared" si="0"/>
        <v>25.22804653788031</v>
      </c>
      <c r="H10" s="44">
        <f t="shared" si="2"/>
        <v>1515.7999999999984</v>
      </c>
      <c r="I10" s="44">
        <f t="shared" si="1"/>
        <v>20533.5</v>
      </c>
    </row>
    <row r="11" spans="1:9" ht="18">
      <c r="A11" s="23" t="s">
        <v>0</v>
      </c>
      <c r="B11" s="42">
        <f>42044.8-506.5</f>
        <v>41538.3</v>
      </c>
      <c r="C11" s="43">
        <v>80900.5</v>
      </c>
      <c r="D11" s="49">
        <f>143.9+390+0.1+142.7+13.1+169.2+704.4+3378.9+1906.3+468.5+6301.9+20.7+31.8+0.1+3059.4+2301.7+3149.2+438.7+2370.2+711.7+2057.8+893.1</f>
        <v>28653.4</v>
      </c>
      <c r="E11" s="1">
        <f>D11/D6*100</f>
        <v>18.986537392414103</v>
      </c>
      <c r="F11" s="1">
        <f t="shared" si="3"/>
        <v>68.98067566559055</v>
      </c>
      <c r="G11" s="1">
        <f t="shared" si="0"/>
        <v>35.418075290016745</v>
      </c>
      <c r="H11" s="44">
        <f t="shared" si="2"/>
        <v>12884.900000000001</v>
      </c>
      <c r="I11" s="44">
        <f t="shared" si="1"/>
        <v>52247.1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276.3+3.4+1.2+766.5+1.2+207.2+488.1+284.1+207.8+0.1+1.2+2.8+9+434.7+164.8+490.2</f>
        <v>3338.6</v>
      </c>
      <c r="E12" s="1">
        <f>D12/D6*100</f>
        <v>2.2122489386360336</v>
      </c>
      <c r="F12" s="1">
        <f t="shared" si="3"/>
        <v>91.58391397377517</v>
      </c>
      <c r="G12" s="1">
        <f t="shared" si="0"/>
        <v>23.770059948452875</v>
      </c>
      <c r="H12" s="44">
        <f t="shared" si="2"/>
        <v>306.8000000000002</v>
      </c>
      <c r="I12" s="44">
        <f t="shared" si="1"/>
        <v>10706.8</v>
      </c>
    </row>
    <row r="13" spans="1:9" ht="18.75" thickBot="1">
      <c r="A13" s="23" t="s">
        <v>28</v>
      </c>
      <c r="B13" s="43">
        <f>B6-B8-B9-B10-B11-B12</f>
        <v>2872.999999999994</v>
      </c>
      <c r="C13" s="43">
        <f>C6-C8-C9-C10-C11-C12</f>
        <v>15334.199999999919</v>
      </c>
      <c r="D13" s="43">
        <f>D6-D8-D9-D10-D11-D12</f>
        <v>1287.9000000000146</v>
      </c>
      <c r="E13" s="1">
        <f>D13/D6*100</f>
        <v>0.8533982531807883</v>
      </c>
      <c r="F13" s="1">
        <f t="shared" si="3"/>
        <v>44.82770623042177</v>
      </c>
      <c r="G13" s="1">
        <f t="shared" si="0"/>
        <v>8.398873107172342</v>
      </c>
      <c r="H13" s="44">
        <f t="shared" si="2"/>
        <v>1585.0999999999794</v>
      </c>
      <c r="I13" s="44">
        <f t="shared" si="1"/>
        <v>14046.299999999905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329127.1+600+14307.6+200</f>
        <v>344234.69999999995</v>
      </c>
      <c r="D18" s="47">
        <f>7750.2+16091.8+509.8+21.4+337.2+206.3+9326.4+708.9+873+242.1+3327.1+2.3+17653.4+33.8-2.1+533.8+30.7+490.1+11915.5+3423.1+24.3+167.7+3429.8+14147.8</f>
        <v>91244.40000000002</v>
      </c>
      <c r="E18" s="3">
        <f>D18/D150*100</f>
        <v>25.135789803967377</v>
      </c>
      <c r="F18" s="3">
        <f>D18/B18*100</f>
        <v>89.77708334973201</v>
      </c>
      <c r="G18" s="3">
        <f t="shared" si="0"/>
        <v>26.50645039561672</v>
      </c>
      <c r="H18" s="47">
        <f>B18-D18</f>
        <v>10389.99999999997</v>
      </c>
      <c r="I18" s="47">
        <f t="shared" si="1"/>
        <v>252990.29999999993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7750.2+9045.4-324.4+287.3+8839.2+63.1+167.7+672.4+2.3+8064+287.9+29.4+0.1+353.7+16.6+490.1+8886.5+888+91.8+1141.4+7667.3</f>
        <v>54420</v>
      </c>
      <c r="E19" s="95">
        <f>D19/D18*100</f>
        <v>59.64201638675907</v>
      </c>
      <c r="F19" s="95">
        <f t="shared" si="3"/>
        <v>89.50967056427935</v>
      </c>
      <c r="G19" s="95">
        <f t="shared" si="0"/>
        <v>22.721816409226513</v>
      </c>
      <c r="H19" s="105">
        <f t="shared" si="2"/>
        <v>6377.9000000000015</v>
      </c>
      <c r="I19" s="105">
        <f t="shared" si="1"/>
        <v>185085.5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344234.69999999995</v>
      </c>
      <c r="D25" s="43">
        <f>D18</f>
        <v>91244.40000000002</v>
      </c>
      <c r="E25" s="1">
        <f>D25/D18*100</f>
        <v>100</v>
      </c>
      <c r="F25" s="1">
        <f t="shared" si="3"/>
        <v>89.77708334973201</v>
      </c>
      <c r="G25" s="1">
        <f t="shared" si="0"/>
        <v>26.50645039561672</v>
      </c>
      <c r="H25" s="44">
        <f t="shared" si="2"/>
        <v>10389.99999999997</v>
      </c>
      <c r="I25" s="44">
        <f t="shared" si="1"/>
        <v>252990.29999999993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14983.5+207.4</f>
        <v>15190.9</v>
      </c>
      <c r="C33" s="46">
        <v>67303.3</v>
      </c>
      <c r="D33" s="50">
        <f>1839.2+34.8+165.7+1873.2+1.3+5.1+223.7+77.9+1834.7+29.7+171.2+8.4+128.8+239.3+79.6+50.8+1967+148.5+65.1+168.2+2+195+1854.2+111.8+11.9+51+73.3+98+192+131.2</f>
        <v>11832.6</v>
      </c>
      <c r="E33" s="3">
        <f>D33/D150*100</f>
        <v>3.2596164414958544</v>
      </c>
      <c r="F33" s="3">
        <f>D33/B33*100</f>
        <v>77.89268575265456</v>
      </c>
      <c r="G33" s="3">
        <f t="shared" si="0"/>
        <v>17.58101014363337</v>
      </c>
      <c r="H33" s="47">
        <f t="shared" si="2"/>
        <v>3358.2999999999993</v>
      </c>
      <c r="I33" s="47">
        <f t="shared" si="1"/>
        <v>55470.700000000004</v>
      </c>
    </row>
    <row r="34" spans="1:9" ht="18">
      <c r="A34" s="23" t="s">
        <v>3</v>
      </c>
      <c r="B34" s="42">
        <f>11159.5+207.4+1.5+47.6</f>
        <v>11416</v>
      </c>
      <c r="C34" s="43">
        <v>55535.9</v>
      </c>
      <c r="D34" s="44">
        <f>1743.2+1833.7+1830.2+1935.3+81+1854.2+129.9</f>
        <v>9407.5</v>
      </c>
      <c r="E34" s="1">
        <f>D34/D33*100</f>
        <v>79.50492706590268</v>
      </c>
      <c r="F34" s="1">
        <f t="shared" si="3"/>
        <v>82.406271899089</v>
      </c>
      <c r="G34" s="1">
        <f t="shared" si="0"/>
        <v>16.939493192691575</v>
      </c>
      <c r="H34" s="44">
        <f t="shared" si="2"/>
        <v>2008.5</v>
      </c>
      <c r="I34" s="44">
        <f t="shared" si="1"/>
        <v>46128.4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1348.3+1.5-1.5-47.6</f>
        <v>1300.7</v>
      </c>
      <c r="C36" s="43">
        <v>2945.3</v>
      </c>
      <c r="D36" s="44">
        <f>5.4+1.2+41.8+16.1+2.9+29.7+160.9+0.8+93.4+46.9+11.2+0.1+33.7+184.7+9.2+183.2+0.9</f>
        <v>822.1</v>
      </c>
      <c r="E36" s="1">
        <f>D36/D33*100</f>
        <v>6.947754508730118</v>
      </c>
      <c r="F36" s="1">
        <f t="shared" si="3"/>
        <v>63.204428384715925</v>
      </c>
      <c r="G36" s="1">
        <f t="shared" si="0"/>
        <v>27.912267001663665</v>
      </c>
      <c r="H36" s="44">
        <f t="shared" si="2"/>
        <v>478.6</v>
      </c>
      <c r="I36" s="44">
        <f t="shared" si="1"/>
        <v>2123.2000000000003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>
        <f>7.4+12.3+6.1</f>
        <v>25.800000000000004</v>
      </c>
      <c r="E37" s="17">
        <f>D37/D33*100</f>
        <v>0.2180416814563156</v>
      </c>
      <c r="F37" s="17">
        <f t="shared" si="3"/>
        <v>19.182156133828997</v>
      </c>
      <c r="G37" s="17">
        <f t="shared" si="0"/>
        <v>3.0136666277304056</v>
      </c>
      <c r="H37" s="53">
        <f t="shared" si="2"/>
        <v>108.69999999999999</v>
      </c>
      <c r="I37" s="53">
        <f t="shared" si="1"/>
        <v>830.3000000000001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5.1+5.1+5.1</f>
        <v>15.299999999999999</v>
      </c>
      <c r="E38" s="1">
        <f>D38/D33*100</f>
        <v>0.1293037878403732</v>
      </c>
      <c r="F38" s="1">
        <f t="shared" si="3"/>
        <v>99.99999999999999</v>
      </c>
      <c r="G38" s="1">
        <f t="shared" si="0"/>
        <v>18.935643564356436</v>
      </c>
      <c r="H38" s="44">
        <f t="shared" si="2"/>
        <v>0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2324.3999999999996</v>
      </c>
      <c r="C39" s="42">
        <f>C33-C34-C36-C37-C35-C38</f>
        <v>7885.200000000002</v>
      </c>
      <c r="D39" s="42">
        <f>D33-D34-D36-D37-D35-D38</f>
        <v>1561.9000000000005</v>
      </c>
      <c r="E39" s="1">
        <f>D39/D33*100</f>
        <v>13.199972956070521</v>
      </c>
      <c r="F39" s="1">
        <f t="shared" si="3"/>
        <v>67.19583548442613</v>
      </c>
      <c r="G39" s="1">
        <f t="shared" si="0"/>
        <v>19.807994724293614</v>
      </c>
      <c r="H39" s="44">
        <f>B39-D39</f>
        <v>762.4999999999991</v>
      </c>
      <c r="I39" s="44">
        <f t="shared" si="1"/>
        <v>6323.300000000001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546.1+6.6+16.4</f>
        <v>569.1</v>
      </c>
      <c r="C43" s="46">
        <f>1548.6+6.6+21.9</f>
        <v>1577.1</v>
      </c>
      <c r="D43" s="47">
        <f>29.1+22+50.2+8.1+0.6+111.5+89.2+3+14.7+7.1+8.4+11.5+17.6+100.3</f>
        <v>473.3</v>
      </c>
      <c r="E43" s="3">
        <f>D43/D150*100</f>
        <v>0.13038355574936936</v>
      </c>
      <c r="F43" s="3">
        <f>D43/B43*100</f>
        <v>83.16640309260235</v>
      </c>
      <c r="G43" s="3">
        <f t="shared" si="0"/>
        <v>30.010779278422422</v>
      </c>
      <c r="H43" s="47">
        <f t="shared" si="2"/>
        <v>95.80000000000001</v>
      </c>
      <c r="I43" s="47">
        <f t="shared" si="1"/>
        <v>1103.8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102.9+155.5+3.1+3.7+452.3+6+17.2+314.1+59.3+95.2+2.2+579+1.9+71.6+375.2+7+7.3</f>
        <v>2253.5000000000005</v>
      </c>
      <c r="E45" s="3">
        <f>D45/D150*100</f>
        <v>0.6207888081157911</v>
      </c>
      <c r="F45" s="3">
        <f>D45/B45*100</f>
        <v>74.22351042455784</v>
      </c>
      <c r="G45" s="3">
        <f aca="true" t="shared" si="4" ref="G45:G76">D45/C45*100</f>
        <v>19.116898540889043</v>
      </c>
      <c r="H45" s="47">
        <f>B45-D45</f>
        <v>782.5999999999995</v>
      </c>
      <c r="I45" s="47">
        <f aca="true" t="shared" si="5" ref="I45:I77">C45-D45</f>
        <v>9534.5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102.7+154.9+447.3+314.1+572.1+284.8</f>
        <v>1875.9</v>
      </c>
      <c r="E46" s="1">
        <f>D46/D45*100</f>
        <v>83.24384291102727</v>
      </c>
      <c r="F46" s="1">
        <f aca="true" t="shared" si="6" ref="F46:F74">D46/B46*100</f>
        <v>74.68052072136629</v>
      </c>
      <c r="G46" s="1">
        <f t="shared" si="4"/>
        <v>17.815322373856805</v>
      </c>
      <c r="H46" s="44">
        <f aca="true" t="shared" si="7" ref="H46:H74">B46-D46</f>
        <v>636</v>
      </c>
      <c r="I46" s="44">
        <f t="shared" si="5"/>
        <v>8653.800000000001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0.48812957621477693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3.1+3.5+1+0.7+59.3+95.2+2.2+6-0.1+53.5+89.7+6.2</f>
        <v>320.3</v>
      </c>
      <c r="E49" s="1">
        <f>D49/D45*100</f>
        <v>14.213445751053913</v>
      </c>
      <c r="F49" s="1">
        <f t="shared" si="6"/>
        <v>73.37915234822452</v>
      </c>
      <c r="G49" s="1">
        <f t="shared" si="4"/>
        <v>37.02462143104843</v>
      </c>
      <c r="H49" s="44">
        <f t="shared" si="7"/>
        <v>116.19999999999999</v>
      </c>
      <c r="I49" s="44">
        <f t="shared" si="5"/>
        <v>544.8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46.30000000000035</v>
      </c>
      <c r="E50" s="1">
        <f>D50/D45*100</f>
        <v>2.054581761704031</v>
      </c>
      <c r="F50" s="1">
        <f t="shared" si="6"/>
        <v>65.6737588652489</v>
      </c>
      <c r="G50" s="1">
        <f t="shared" si="4"/>
        <v>14.541457286432305</v>
      </c>
      <c r="H50" s="44">
        <f t="shared" si="7"/>
        <v>24.199999999999463</v>
      </c>
      <c r="I50" s="44">
        <f t="shared" si="5"/>
        <v>272.09999999999894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475.9+7.8+935.8+30.7-0.1+8+35.8+34+6+454.4+67.8+74.7+41.8+81.6+68+973+34+4.9+131.2+59.3+568.8+113.2+131.2+51.5+32.5+2.5+9+29.3+48.7+24.6</f>
        <v>4535.900000000001</v>
      </c>
      <c r="E51" s="3">
        <f>D51/D150*100</f>
        <v>1.2495389193398785</v>
      </c>
      <c r="F51" s="3">
        <f>D51/B51*100</f>
        <v>71.69456430682663</v>
      </c>
      <c r="G51" s="3">
        <f t="shared" si="4"/>
        <v>17.54109835374555</v>
      </c>
      <c r="H51" s="47">
        <f>B51-D51</f>
        <v>1790.7999999999993</v>
      </c>
      <c r="I51" s="47">
        <f t="shared" si="5"/>
        <v>21322.8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392.4+738.8+389.6+752.9+403.1</f>
        <v>2676.7999999999997</v>
      </c>
      <c r="E52" s="1">
        <f>D52/D51*100</f>
        <v>59.01364668533255</v>
      </c>
      <c r="F52" s="1">
        <f t="shared" si="6"/>
        <v>76.21867881548974</v>
      </c>
      <c r="G52" s="1">
        <f t="shared" si="4"/>
        <v>16.5338670026807</v>
      </c>
      <c r="H52" s="44">
        <f t="shared" si="7"/>
        <v>835.2000000000003</v>
      </c>
      <c r="I52" s="44">
        <f t="shared" si="5"/>
        <v>13513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1.9+1.9+0.5+7.4+2.1+1.2+12.9+5.1+0.1+4.5+16.8+19.2+9.7+3.1+1.1+1.4+2.5+5.7+19.9</f>
        <v>117</v>
      </c>
      <c r="E54" s="1">
        <f>D54/D51*100</f>
        <v>2.5794219449282387</v>
      </c>
      <c r="F54" s="1">
        <f t="shared" si="6"/>
        <v>58.35411471321695</v>
      </c>
      <c r="G54" s="1">
        <f t="shared" si="4"/>
        <v>14.440878795359168</v>
      </c>
      <c r="H54" s="44">
        <f t="shared" si="7"/>
        <v>83.5</v>
      </c>
      <c r="I54" s="44">
        <f t="shared" si="5"/>
        <v>693.2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0.5+0.6+7.5+73.9+2.1+51.2+20.8+16.3+5.9+0.4+16.8+14.9+10.4+71.4+0.3+1.2+1.4+16+1.2</f>
        <v>312.8</v>
      </c>
      <c r="E55" s="1">
        <f>D55/D51*100</f>
        <v>6.896095592936352</v>
      </c>
      <c r="F55" s="1">
        <f t="shared" si="6"/>
        <v>63.577235772357724</v>
      </c>
      <c r="G55" s="1">
        <f t="shared" si="4"/>
        <v>29.833094897472577</v>
      </c>
      <c r="H55" s="44">
        <f t="shared" si="7"/>
        <v>179.2</v>
      </c>
      <c r="I55" s="44">
        <f t="shared" si="5"/>
        <v>735.7</v>
      </c>
    </row>
    <row r="56" spans="1:9" ht="18">
      <c r="A56" s="23" t="s">
        <v>14</v>
      </c>
      <c r="B56" s="42">
        <v>129.7</v>
      </c>
      <c r="C56" s="43">
        <v>518.9</v>
      </c>
      <c r="D56" s="43">
        <f>34+46+40</f>
        <v>120</v>
      </c>
      <c r="E56" s="1">
        <f>D56/D51*100</f>
        <v>2.645560969157168</v>
      </c>
      <c r="F56" s="1">
        <f>D56/B56*100</f>
        <v>92.52120277563608</v>
      </c>
      <c r="G56" s="1">
        <f>D56/C56*100</f>
        <v>23.125843129697436</v>
      </c>
      <c r="H56" s="44">
        <f t="shared" si="7"/>
        <v>9.699999999999989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1309.3000000000009</v>
      </c>
      <c r="E57" s="1">
        <f>D57/D51*100</f>
        <v>28.865274807645687</v>
      </c>
      <c r="F57" s="1">
        <f t="shared" si="6"/>
        <v>65.7114178168131</v>
      </c>
      <c r="G57" s="1">
        <f t="shared" si="4"/>
        <v>17.9890908591292</v>
      </c>
      <c r="H57" s="44">
        <f>B57-D57</f>
        <v>683.1999999999989</v>
      </c>
      <c r="I57" s="44">
        <f>C57-D57</f>
        <v>5969.000000000001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55.6+0.2+146.1+0.4+60.8+0.4+59.3+73.6+0.1+18.6+1.9+67.3+0.4+57.5+0.6</f>
        <v>542.8000000000001</v>
      </c>
      <c r="E59" s="3">
        <f>D59/D150*100</f>
        <v>0.14952925007554974</v>
      </c>
      <c r="F59" s="3">
        <f>D59/B59*100</f>
        <v>47.46414830360266</v>
      </c>
      <c r="G59" s="3">
        <f t="shared" si="4"/>
        <v>6.747383337891256</v>
      </c>
      <c r="H59" s="47">
        <f>B59-D59</f>
        <v>600.7999999999998</v>
      </c>
      <c r="I59" s="47">
        <f t="shared" si="5"/>
        <v>7501.8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55.6+146.1+60.8+59.3+73.6+0.1+67.3</f>
        <v>462.8</v>
      </c>
      <c r="E60" s="1">
        <f>D60/D59*100</f>
        <v>85.26160648489314</v>
      </c>
      <c r="F60" s="1">
        <f t="shared" si="6"/>
        <v>65.3211009174312</v>
      </c>
      <c r="G60" s="1">
        <f t="shared" si="4"/>
        <v>15.956969968623936</v>
      </c>
      <c r="H60" s="44">
        <f t="shared" si="7"/>
        <v>245.7</v>
      </c>
      <c r="I60" s="44">
        <f t="shared" si="5"/>
        <v>2437.5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0.4+18.6+55.1+0.5</f>
        <v>74.6</v>
      </c>
      <c r="E62" s="1">
        <f>D62/D59*100</f>
        <v>13.743551952837137</v>
      </c>
      <c r="F62" s="1">
        <f t="shared" si="6"/>
        <v>33.75565610859728</v>
      </c>
      <c r="G62" s="1">
        <f t="shared" si="4"/>
        <v>16.511730854360334</v>
      </c>
      <c r="H62" s="44">
        <f t="shared" si="7"/>
        <v>146.4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5.4000000000000625</v>
      </c>
      <c r="E64" s="1">
        <f>D64/D59*100</f>
        <v>0.994841562269724</v>
      </c>
      <c r="F64" s="1">
        <f t="shared" si="6"/>
        <v>2.52218589444188</v>
      </c>
      <c r="G64" s="1">
        <f t="shared" si="4"/>
        <v>0.8329477093938087</v>
      </c>
      <c r="H64" s="44">
        <f t="shared" si="7"/>
        <v>208.69999999999985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297.8</v>
      </c>
      <c r="C69" s="46">
        <f>C70+C71</f>
        <v>487.70000000000005</v>
      </c>
      <c r="D69" s="47">
        <f>SUM(D70:D71)</f>
        <v>216.69999999999996</v>
      </c>
      <c r="E69" s="35">
        <f>D69/D150*100</f>
        <v>0.05969599943141419</v>
      </c>
      <c r="F69" s="3">
        <f>D69/B69*100</f>
        <v>72.76695768972463</v>
      </c>
      <c r="G69" s="3">
        <f t="shared" si="4"/>
        <v>44.433053106417866</v>
      </c>
      <c r="H69" s="47">
        <f>B69-D69</f>
        <v>81.10000000000005</v>
      </c>
      <c r="I69" s="47">
        <f t="shared" si="5"/>
        <v>271.0000000000001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19.2+1.5+170.6+1.2+17.7</f>
        <v>210.19999999999996</v>
      </c>
      <c r="E70" s="1">
        <f>D70/D69*100</f>
        <v>97.00046146746655</v>
      </c>
      <c r="F70" s="1">
        <f t="shared" si="6"/>
        <v>73.88400702987697</v>
      </c>
      <c r="G70" s="1">
        <f t="shared" si="4"/>
        <v>72.7335640138408</v>
      </c>
      <c r="H70" s="44">
        <f t="shared" si="7"/>
        <v>74.30000000000004</v>
      </c>
      <c r="I70" s="44">
        <f t="shared" si="5"/>
        <v>78.80000000000004</v>
      </c>
    </row>
    <row r="71" spans="1:9" ht="18.75" thickBot="1">
      <c r="A71" s="23" t="s">
        <v>9</v>
      </c>
      <c r="B71" s="42">
        <f>55.8+6.6-6.6-42.5</f>
        <v>13.299999999999997</v>
      </c>
      <c r="C71" s="43">
        <f>267.3-68.6</f>
        <v>198.70000000000002</v>
      </c>
      <c r="D71" s="44">
        <f>6.5</f>
        <v>6.5</v>
      </c>
      <c r="E71" s="1">
        <f>D71/D70*100</f>
        <v>3.0922930542340636</v>
      </c>
      <c r="F71" s="1">
        <f t="shared" si="6"/>
        <v>48.872180451127825</v>
      </c>
      <c r="G71" s="1">
        <f t="shared" si="4"/>
        <v>3.271263210870659</v>
      </c>
      <c r="H71" s="44">
        <f t="shared" si="7"/>
        <v>6.799999999999997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</f>
        <v>17783.9</v>
      </c>
      <c r="E90" s="3">
        <f>D90/D150*100</f>
        <v>4.8990663788109226</v>
      </c>
      <c r="F90" s="3">
        <f aca="true" t="shared" si="10" ref="F90:F96">D90/B90*100</f>
        <v>42.536158569108494</v>
      </c>
      <c r="G90" s="3">
        <f t="shared" si="8"/>
        <v>11.258483160293746</v>
      </c>
      <c r="H90" s="47">
        <f aca="true" t="shared" si="11" ref="H90:H96">B90-D90</f>
        <v>24025</v>
      </c>
      <c r="I90" s="47">
        <f t="shared" si="9"/>
        <v>140176.1</v>
      </c>
    </row>
    <row r="91" spans="1:9" ht="18">
      <c r="A91" s="23" t="s">
        <v>3</v>
      </c>
      <c r="B91" s="42">
        <f>38207-12.7-2.2-0.9</f>
        <v>38191.200000000004</v>
      </c>
      <c r="C91" s="43">
        <v>148246.2</v>
      </c>
      <c r="D91" s="44">
        <f>1016.5+861.2+216.8+0.1+15.6+1633.8+1584.8+610.3+2+34.8+60.4+677.1+1434.4+388.2+14.5+46.2+0.1+225.9+1690.4+1880.4+5.7+23.4+14.2+309.4+627.8+1876.2+1.4+20.2+321.2</f>
        <v>15593.000000000004</v>
      </c>
      <c r="E91" s="1">
        <f>D91/D90*100</f>
        <v>87.6804300519009</v>
      </c>
      <c r="F91" s="1">
        <f t="shared" si="10"/>
        <v>40.82877730995623</v>
      </c>
      <c r="G91" s="1">
        <f t="shared" si="8"/>
        <v>10.518313454240312</v>
      </c>
      <c r="H91" s="44">
        <f t="shared" si="11"/>
        <v>22598.2</v>
      </c>
      <c r="I91" s="44">
        <f t="shared" si="9"/>
        <v>132653.2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48.5+5.1+5+1.3+22.8+67.3+53.4+3.5+1.4+2.8+40.6+112.7+571.4+55.5</f>
        <v>991.3</v>
      </c>
      <c r="E92" s="1">
        <f>D92/D90*100</f>
        <v>5.574142904537249</v>
      </c>
      <c r="F92" s="1">
        <f t="shared" si="10"/>
        <v>81.43432185985378</v>
      </c>
      <c r="G92" s="1">
        <f t="shared" si="8"/>
        <v>37.82721514157063</v>
      </c>
      <c r="H92" s="44">
        <f t="shared" si="11"/>
        <v>226</v>
      </c>
      <c r="I92" s="44">
        <f t="shared" si="9"/>
        <v>1629.3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2400.399999999997</v>
      </c>
      <c r="C94" s="43">
        <f>C90-C91-C92-C93</f>
        <v>7093.199999999988</v>
      </c>
      <c r="D94" s="43">
        <f>D90-D91-D92-D93</f>
        <v>1199.5999999999979</v>
      </c>
      <c r="E94" s="1">
        <f>D94/D90*100</f>
        <v>6.745427043561861</v>
      </c>
      <c r="F94" s="1">
        <f t="shared" si="10"/>
        <v>49.975004165972315</v>
      </c>
      <c r="G94" s="1">
        <f>D94/C94*100</f>
        <v>16.91197202954943</v>
      </c>
      <c r="H94" s="44">
        <f t="shared" si="11"/>
        <v>1200.799999999999</v>
      </c>
      <c r="I94" s="44">
        <f>C94-D94</f>
        <v>5893.59999999999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158.8+434.4+321.9+32+1220.1+1621.7+82.6+1043.7+489.5+1835.3+427.5+91.3+190+524+63.3+11.3+68.3+293.9+953+327.8+2372.9+1+6.8+217.3+273.2+68.3-0.1+331.5+504+66.1+441.2</f>
        <v>14472.599999999995</v>
      </c>
      <c r="E95" s="107">
        <f>D95/D150*100</f>
        <v>3.986877348274503</v>
      </c>
      <c r="F95" s="110">
        <f t="shared" si="10"/>
        <v>76.6480068213474</v>
      </c>
      <c r="G95" s="106">
        <f>D95/C95*100</f>
        <v>24.169136864254632</v>
      </c>
      <c r="H95" s="112">
        <f t="shared" si="11"/>
        <v>4409.300000000007</v>
      </c>
      <c r="I95" s="122">
        <f>C95-D95</f>
        <v>45407.90000000001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16.364025814297367</v>
      </c>
      <c r="F96" s="118">
        <f t="shared" si="10"/>
        <v>83.80099784154842</v>
      </c>
      <c r="G96" s="119">
        <f>D96/C96*100</f>
        <v>22.497815100505374</v>
      </c>
      <c r="H96" s="123">
        <f t="shared" si="11"/>
        <v>457.8000000000002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3495.3+26.1</f>
        <v>3521.4</v>
      </c>
      <c r="C102" s="92">
        <f>12999.2-348+46.7</f>
        <v>12697.900000000001</v>
      </c>
      <c r="D102" s="79">
        <f>139.4+4+202+15.3+32.9+18.1+0.4+4+39.7+141.6+9.9+31.3+27.6+1.1+399+127.2+7.6+63.2+113+70.6+140+195.7+6.2+179.8+200.1+39.2</f>
        <v>2208.8999999999996</v>
      </c>
      <c r="E102" s="19">
        <f>D102/D150*100</f>
        <v>0.6085025064330909</v>
      </c>
      <c r="F102" s="19">
        <f>D102/B102*100</f>
        <v>62.727892315556296</v>
      </c>
      <c r="G102" s="19">
        <f aca="true" t="shared" si="12" ref="G102:G148">D102/C102*100</f>
        <v>17.39578985501539</v>
      </c>
      <c r="H102" s="79">
        <f aca="true" t="shared" si="13" ref="H102:H107">B102-D102</f>
        <v>1312.5000000000005</v>
      </c>
      <c r="I102" s="79">
        <f aca="true" t="shared" si="14" ref="I102:I148">C102-D102</f>
        <v>10489.000000000002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f>2967.9+26.1</f>
        <v>2994</v>
      </c>
      <c r="C104" s="44">
        <f>10720.8-348+46.7</f>
        <v>10419.5</v>
      </c>
      <c r="D104" s="44">
        <f>139.3+4+202+15.3-0.1+4+25.4+141.4+9.8+31.2+1.1+390.1+50+2+0.1+51.6+111.9+69.9+132+193.8+143.3+175.1+39.1</f>
        <v>1932.3</v>
      </c>
      <c r="E104" s="1">
        <f>D104/D102*100</f>
        <v>87.47793019149805</v>
      </c>
      <c r="F104" s="1">
        <f aca="true" t="shared" si="15" ref="F104:F148">D104/B104*100</f>
        <v>64.53907815631263</v>
      </c>
      <c r="G104" s="1">
        <f t="shared" si="12"/>
        <v>18.54503575027592</v>
      </c>
      <c r="H104" s="44">
        <f t="shared" si="13"/>
        <v>1061.7</v>
      </c>
      <c r="I104" s="44">
        <f t="shared" si="14"/>
        <v>8487.2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276.5999999999997</v>
      </c>
      <c r="E106" s="84">
        <f>D106/D102*100</f>
        <v>12.522069808501957</v>
      </c>
      <c r="F106" s="84">
        <f t="shared" si="15"/>
        <v>56.219512195121894</v>
      </c>
      <c r="G106" s="84">
        <f t="shared" si="12"/>
        <v>13.697816074877409</v>
      </c>
      <c r="H106" s="124">
        <f>B106-D106</f>
        <v>215.40000000000032</v>
      </c>
      <c r="I106" s="124">
        <f t="shared" si="14"/>
        <v>1742.7000000000014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87819.70000000001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66527</v>
      </c>
      <c r="E107" s="82">
        <f>D107/D150*100</f>
        <v>18.32669937320578</v>
      </c>
      <c r="F107" s="82">
        <f>D107/B107*100</f>
        <v>75.75407340266477</v>
      </c>
      <c r="G107" s="82">
        <f t="shared" si="12"/>
        <v>12.030699287673812</v>
      </c>
      <c r="H107" s="81">
        <f t="shared" si="13"/>
        <v>21292.70000000001</v>
      </c>
      <c r="I107" s="81">
        <f t="shared" si="14"/>
        <v>486449.9999999999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12.6+3.2+110.8+149.9+0.1+86+66+19.9+30.9+1.3+4.4+3.9+8.5</f>
        <v>497.49999999999994</v>
      </c>
      <c r="E108" s="6">
        <f>D108/D107*100</f>
        <v>0.747816675936086</v>
      </c>
      <c r="F108" s="6">
        <f t="shared" si="15"/>
        <v>33.60578222102134</v>
      </c>
      <c r="G108" s="6">
        <f t="shared" si="12"/>
        <v>12.147182342025587</v>
      </c>
      <c r="H108" s="61">
        <f aca="true" t="shared" si="16" ref="H108:H148">B108-D108</f>
        <v>982.9000000000001</v>
      </c>
      <c r="I108" s="61">
        <f t="shared" si="14"/>
        <v>3598.1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68.3+138.7+47.8+60.9+18.1+30</f>
        <v>363.8</v>
      </c>
      <c r="E109" s="1">
        <f>D109/D108*100</f>
        <v>73.12562814070353</v>
      </c>
      <c r="F109" s="1">
        <f t="shared" si="15"/>
        <v>33.90809954329387</v>
      </c>
      <c r="G109" s="1">
        <f t="shared" si="12"/>
        <v>13.812742045713417</v>
      </c>
      <c r="H109" s="44">
        <f t="shared" si="16"/>
        <v>709.1000000000001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>
        <f>11.8</f>
        <v>11.8</v>
      </c>
      <c r="E110" s="6">
        <f>D110/D107*100</f>
        <v>0.017737159348835813</v>
      </c>
      <c r="F110" s="6">
        <f>D110/B110*100</f>
        <v>3.401556644566158</v>
      </c>
      <c r="G110" s="6">
        <f t="shared" si="12"/>
        <v>1.00391356134082</v>
      </c>
      <c r="H110" s="61">
        <f t="shared" si="16"/>
        <v>335.09999999999997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136.4+40+10+2+0.1+10.6+142+54.3+10.6+6.6+21.9+41.3+8.2+239.5</f>
        <v>723.5</v>
      </c>
      <c r="E114" s="6">
        <f>D114/D107*100</f>
        <v>1.0875283719392126</v>
      </c>
      <c r="F114" s="6">
        <f t="shared" si="15"/>
        <v>85.98763964820537</v>
      </c>
      <c r="G114" s="6">
        <f t="shared" si="12"/>
        <v>24.816491733552855</v>
      </c>
      <c r="H114" s="61">
        <f t="shared" si="16"/>
        <v>117.89999999999998</v>
      </c>
      <c r="I114" s="61">
        <f t="shared" si="14"/>
        <v>2191.9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39+5+6.2+39.1+4.9+0.4+0.8+39</f>
        <v>134.40000000000003</v>
      </c>
      <c r="E118" s="6">
        <f>D118/D107*100</f>
        <v>0.2020232386850452</v>
      </c>
      <c r="F118" s="6">
        <f t="shared" si="15"/>
        <v>99.11504424778764</v>
      </c>
      <c r="G118" s="6">
        <f t="shared" si="12"/>
        <v>31.78807947019868</v>
      </c>
      <c r="H118" s="61">
        <f t="shared" si="16"/>
        <v>1.1999999999999602</v>
      </c>
      <c r="I118" s="61">
        <f t="shared" si="14"/>
        <v>288.4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39+39.1+39</f>
        <v>117.1</v>
      </c>
      <c r="E119" s="1">
        <f>D119/D118*100</f>
        <v>87.12797619047616</v>
      </c>
      <c r="F119" s="1">
        <f t="shared" si="15"/>
        <v>100</v>
      </c>
      <c r="G119" s="1">
        <f t="shared" si="12"/>
        <v>33.323847467273765</v>
      </c>
      <c r="H119" s="44">
        <f t="shared" si="16"/>
        <v>0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15.21021540126565</v>
      </c>
      <c r="F124" s="6">
        <f t="shared" si="15"/>
        <v>91.32004295757487</v>
      </c>
      <c r="G124" s="6">
        <f t="shared" si="12"/>
        <v>23.251683172867022</v>
      </c>
      <c r="H124" s="61">
        <f t="shared" si="16"/>
        <v>961.8000000000011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0.015031490973589669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6.5+6.7+0.9+10.2+6.4+2.4+29+2.5+26.7+1.1+7.5</f>
        <v>99.89999999999999</v>
      </c>
      <c r="E128" s="17">
        <f>D128/D107*100</f>
        <v>0.1501645948261608</v>
      </c>
      <c r="F128" s="6">
        <f t="shared" si="15"/>
        <v>24.642328564380858</v>
      </c>
      <c r="G128" s="6">
        <f t="shared" si="12"/>
        <v>7.970956674379637</v>
      </c>
      <c r="H128" s="61">
        <f t="shared" si="16"/>
        <v>305.5</v>
      </c>
      <c r="I128" s="61">
        <f t="shared" si="14"/>
        <v>1153.3999999999999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6.4+6.4+6.4</f>
        <v>19.200000000000003</v>
      </c>
      <c r="E129" s="1">
        <f>D129/D128*100</f>
        <v>19.219219219219223</v>
      </c>
      <c r="F129" s="1">
        <f>D129/B129*100</f>
        <v>18.390804597701152</v>
      </c>
      <c r="G129" s="1">
        <f t="shared" si="12"/>
        <v>4.177545691906006</v>
      </c>
      <c r="H129" s="44">
        <f t="shared" si="16"/>
        <v>85.2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3.8+10.3</f>
        <v>14.100000000000001</v>
      </c>
      <c r="E134" s="17">
        <f>D134/D107*100</f>
        <v>0.021194402272761436</v>
      </c>
      <c r="F134" s="6">
        <f t="shared" si="15"/>
        <v>52.02952029520296</v>
      </c>
      <c r="G134" s="6">
        <f t="shared" si="12"/>
        <v>13.043478260869568</v>
      </c>
      <c r="H134" s="61">
        <f t="shared" si="16"/>
        <v>13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0.5+1.3+15.9+33.5+3+0.6+15.2+1.3+36.5</f>
        <v>107.8</v>
      </c>
      <c r="E136" s="17">
        <f>D136/D107*100</f>
        <v>0.16203947269529664</v>
      </c>
      <c r="F136" s="6">
        <f t="shared" si="15"/>
        <v>72.93640054127198</v>
      </c>
      <c r="G136" s="6">
        <f>D136/C136*100</f>
        <v>28.279118572927597</v>
      </c>
      <c r="H136" s="61">
        <f t="shared" si="16"/>
        <v>40.000000000000014</v>
      </c>
      <c r="I136" s="61">
        <f t="shared" si="14"/>
        <v>273.4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83.55371900826447</v>
      </c>
      <c r="G137" s="1">
        <f>D137/C137*100</f>
        <v>33.02842208428618</v>
      </c>
      <c r="H137" s="44">
        <f t="shared" si="16"/>
        <v>19.900000000000006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26+59.9+0.4-0.1+0.1+27.3+5.8+57.7+6.3+46.3+13.6+50.5+6</f>
        <v>299.80000000000007</v>
      </c>
      <c r="E138" s="17">
        <f>D138/D107*100</f>
        <v>0.4506440993882184</v>
      </c>
      <c r="F138" s="6">
        <f t="shared" si="15"/>
        <v>84.47449985911527</v>
      </c>
      <c r="G138" s="6">
        <f t="shared" si="12"/>
        <v>21.454129096894235</v>
      </c>
      <c r="H138" s="61">
        <f t="shared" si="16"/>
        <v>55.09999999999991</v>
      </c>
      <c r="I138" s="61">
        <f t="shared" si="14"/>
        <v>1097.6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26+59.9+27.3+57.1-0.1+46.3+42.7</f>
        <v>259.2</v>
      </c>
      <c r="E139" s="1">
        <f>D139/D138*100</f>
        <v>86.45763842561706</v>
      </c>
      <c r="F139" s="1">
        <f aca="true" t="shared" si="17" ref="F139:F147">D139/B139*100</f>
        <v>99.84591679506933</v>
      </c>
      <c r="G139" s="1">
        <f t="shared" si="12"/>
        <v>24.372355430183358</v>
      </c>
      <c r="H139" s="44">
        <f t="shared" si="16"/>
        <v>0.4000000000000341</v>
      </c>
      <c r="I139" s="44">
        <f t="shared" si="14"/>
        <v>804.3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0.4+5.6+0.6+6</f>
        <v>12.6</v>
      </c>
      <c r="E140" s="1">
        <f>D140/D138*100</f>
        <v>4.20280186791194</v>
      </c>
      <c r="F140" s="1">
        <f t="shared" si="17"/>
        <v>59.154929577464785</v>
      </c>
      <c r="G140" s="1">
        <f>D140/C140*100</f>
        <v>33.599999999999994</v>
      </c>
      <c r="H140" s="44">
        <f t="shared" si="16"/>
        <v>8.700000000000001</v>
      </c>
      <c r="I140" s="44">
        <f t="shared" si="14"/>
        <v>24.9</v>
      </c>
    </row>
    <row r="141" spans="1:9" s="2" customFormat="1" ht="56.25">
      <c r="A141" s="18" t="s">
        <v>110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16430.8-1000-281.4</f>
        <v>15149.4</v>
      </c>
      <c r="C143" s="53">
        <f>67967+150-2500</f>
        <v>65617</v>
      </c>
      <c r="D143" s="76">
        <f>2189.1+2579.7+68.9+525.7+232.8+205.1+14+182+44.6+100.3+189.9+11.2+127+188.8+69.4+131.7+84.3+48.1+145.2+164.4</f>
        <v>7302.199999999999</v>
      </c>
      <c r="E143" s="17">
        <f>D143/D107*100</f>
        <v>10.976295338734648</v>
      </c>
      <c r="F143" s="99">
        <f t="shared" si="17"/>
        <v>48.201248894345646</v>
      </c>
      <c r="G143" s="6">
        <f t="shared" si="12"/>
        <v>11.128518524162944</v>
      </c>
      <c r="H143" s="61">
        <f t="shared" si="16"/>
        <v>7847.200000000001</v>
      </c>
      <c r="I143" s="61">
        <f t="shared" si="14"/>
        <v>58314.8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0.028860462669292167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1601.8+39.7+92.5+565.2</f>
        <v>2299.2</v>
      </c>
      <c r="E146" s="17">
        <f>D146/D107*100</f>
        <v>3.4560404046477364</v>
      </c>
      <c r="F146" s="99">
        <f t="shared" si="17"/>
        <v>80.49574624514231</v>
      </c>
      <c r="G146" s="6">
        <f t="shared" si="12"/>
        <v>21.79171247677901</v>
      </c>
      <c r="H146" s="61">
        <f t="shared" si="16"/>
        <v>557.1000000000004</v>
      </c>
      <c r="I146" s="61">
        <f t="shared" si="14"/>
        <v>8251.599999999999</v>
      </c>
      <c r="K146" s="38"/>
      <c r="L146" s="38"/>
    </row>
    <row r="147" spans="1:12" s="2" customFormat="1" ht="19.5" customHeight="1">
      <c r="A147" s="16" t="s">
        <v>51</v>
      </c>
      <c r="B147" s="73">
        <f>42349.6+4476.3+281.4</f>
        <v>47107.3</v>
      </c>
      <c r="C147" s="53">
        <f>376354.8-1000+14285.9-198-200-300</f>
        <v>388942.7</v>
      </c>
      <c r="D147" s="76">
        <f>4905.7+9487.9+9000+1500+6413+155.4+2591.5+899.7+3383.3</f>
        <v>38336.5</v>
      </c>
      <c r="E147" s="17">
        <f>D147/D107*100</f>
        <v>57.62547537090204</v>
      </c>
      <c r="F147" s="6">
        <f t="shared" si="17"/>
        <v>81.38122966079567</v>
      </c>
      <c r="G147" s="6">
        <f t="shared" si="12"/>
        <v>9.856593271965252</v>
      </c>
      <c r="H147" s="61">
        <f t="shared" si="16"/>
        <v>8770.800000000003</v>
      </c>
      <c r="I147" s="61">
        <f t="shared" si="14"/>
        <v>350606.2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819+819+819.1+819+819+819.1+819+819</f>
        <v>6552.2</v>
      </c>
      <c r="E148" s="17">
        <f>D148/D107*100</f>
        <v>9.848933515715423</v>
      </c>
      <c r="F148" s="6">
        <f t="shared" si="15"/>
        <v>88.88798448034946</v>
      </c>
      <c r="G148" s="6">
        <f t="shared" si="12"/>
        <v>22.221996120087365</v>
      </c>
      <c r="H148" s="61">
        <f t="shared" si="16"/>
        <v>819.1000000000004</v>
      </c>
      <c r="I148" s="61">
        <f t="shared" si="14"/>
        <v>22933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94608.00000000001</v>
      </c>
      <c r="C149" s="77">
        <f>C43+C69+C72+C77+C79+C87+C102+C107+C100+C84+C98</f>
        <v>577639.6999999998</v>
      </c>
      <c r="D149" s="53">
        <f>D43+D69+D72+D77+D79+D87+D102+D107+D100+D84+D98</f>
        <v>69425.9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454509.50000000006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363005.9</v>
      </c>
      <c r="E150" s="31">
        <v>100</v>
      </c>
      <c r="F150" s="3">
        <f>D150/B150*100</f>
        <v>79.86761552838828</v>
      </c>
      <c r="G150" s="3">
        <f aca="true" t="shared" si="18" ref="G150:G156">D150/C150*100</f>
        <v>19.325658350060674</v>
      </c>
      <c r="H150" s="47">
        <f aca="true" t="shared" si="19" ref="H150:H156">B150-D150</f>
        <v>91503.60000000003</v>
      </c>
      <c r="I150" s="47">
        <f aca="true" t="shared" si="20" ref="I150:I156">C150-D150</f>
        <v>1515356.5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172106.30000000002</v>
      </c>
      <c r="C151" s="60">
        <f>C8+C20+C34+C52+C60+C91+C115+C119+C46+C139+C131+C103</f>
        <v>722894.7</v>
      </c>
      <c r="D151" s="60">
        <f>D8+D20+D34+D52+D60+D91+D115+D119+D46+D139+D131+D103</f>
        <v>141081.60000000003</v>
      </c>
      <c r="E151" s="6">
        <f>D151/D150*100</f>
        <v>38.86482285825107</v>
      </c>
      <c r="F151" s="6">
        <f aca="true" t="shared" si="21" ref="F151:F156">D151/B151*100</f>
        <v>81.97352450200836</v>
      </c>
      <c r="G151" s="6">
        <f t="shared" si="18"/>
        <v>19.516203397258277</v>
      </c>
      <c r="H151" s="61">
        <f t="shared" si="19"/>
        <v>31024.699999999983</v>
      </c>
      <c r="I151" s="72">
        <f t="shared" si="20"/>
        <v>581813.0999999999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49247.100000000006</v>
      </c>
      <c r="C152" s="61">
        <f>C11+C23+C36+C55+C62+C92+C49+C140+C109+C112+C96+C137</f>
        <v>102336.00000000003</v>
      </c>
      <c r="D152" s="61">
        <f>D11+D23+D36+D55+D62+D92+D49+D140+D109+D112+D96+D137</f>
        <v>34020.299999999996</v>
      </c>
      <c r="E152" s="6">
        <f>D152/D150*100</f>
        <v>9.371831146546102</v>
      </c>
      <c r="F152" s="6">
        <f t="shared" si="21"/>
        <v>69.08081897208159</v>
      </c>
      <c r="G152" s="6">
        <f t="shared" si="18"/>
        <v>33.24372654784239</v>
      </c>
      <c r="H152" s="61">
        <f t="shared" si="19"/>
        <v>15226.80000000001</v>
      </c>
      <c r="I152" s="72">
        <f t="shared" si="20"/>
        <v>68315.70000000004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7056.000000000001</v>
      </c>
      <c r="E153" s="6">
        <f>D153/D150*100</f>
        <v>1.943770059935665</v>
      </c>
      <c r="F153" s="6">
        <f t="shared" si="21"/>
        <v>81.47147459212306</v>
      </c>
      <c r="G153" s="6">
        <f t="shared" si="18"/>
        <v>24.600623383143557</v>
      </c>
      <c r="H153" s="61">
        <f t="shared" si="19"/>
        <v>1604.699999999998</v>
      </c>
      <c r="I153" s="72">
        <f t="shared" si="20"/>
        <v>21626.2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6888.799999999999</v>
      </c>
      <c r="C154" s="60">
        <f>C12+C24+C104+C63+C38+C93+C129+C56</f>
        <v>29231.3</v>
      </c>
      <c r="D154" s="60">
        <f>D12+D24+D104+D63+D38+D93+D129+D56</f>
        <v>5425.4</v>
      </c>
      <c r="E154" s="6">
        <f>D154/D150*100</f>
        <v>1.4945762589533667</v>
      </c>
      <c r="F154" s="6">
        <f t="shared" si="21"/>
        <v>78.75682266867959</v>
      </c>
      <c r="G154" s="6">
        <f t="shared" si="18"/>
        <v>18.56024193244912</v>
      </c>
      <c r="H154" s="61">
        <f t="shared" si="19"/>
        <v>1463.3999999999996</v>
      </c>
      <c r="I154" s="72">
        <f t="shared" si="20"/>
        <v>23805.9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17.1</v>
      </c>
      <c r="E155" s="6">
        <f>D155/D150*100</f>
        <v>0.004710667237088984</v>
      </c>
      <c r="F155" s="6">
        <f t="shared" si="21"/>
        <v>69.23076923076924</v>
      </c>
      <c r="G155" s="6">
        <f t="shared" si="18"/>
        <v>9.149277688603531</v>
      </c>
      <c r="H155" s="61">
        <f t="shared" si="19"/>
        <v>7.599999999999998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217581.90000000005</v>
      </c>
      <c r="C156" s="78">
        <f>C150-C151-C152-C153-C154-C155</f>
        <v>995031.2999999999</v>
      </c>
      <c r="D156" s="78">
        <f>D150-D151-D152-D153-D154-D155</f>
        <v>175405.5</v>
      </c>
      <c r="E156" s="36">
        <f>D156/D150*100</f>
        <v>48.32028900907671</v>
      </c>
      <c r="F156" s="36">
        <f t="shared" si="21"/>
        <v>80.61585085891794</v>
      </c>
      <c r="G156" s="36">
        <f t="shared" si="18"/>
        <v>17.628138933920976</v>
      </c>
      <c r="H156" s="127">
        <f t="shared" si="19"/>
        <v>42176.40000000005</v>
      </c>
      <c r="I156" s="127">
        <f t="shared" si="20"/>
        <v>819625.7999999999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363005.9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363005.9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2017-03-28T05:05:20Z</dcterms:modified>
  <cp:category/>
  <cp:version/>
  <cp:contentType/>
  <cp:contentStatus/>
</cp:coreProperties>
</file>